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vandana_gautam_unilever_com/Documents/Desktop/KT/BW/Website Reporting/"/>
    </mc:Choice>
  </mc:AlternateContent>
  <xr:revisionPtr revIDLastSave="1" documentId="8_{F5925C2A-68A7-48BD-B022-527B1CD48EE3}" xr6:coauthVersionLast="47" xr6:coauthVersionMax="47" xr10:uidLastSave="{5E2F6EA2-9D67-478C-A58E-6784E456C625}"/>
  <bookViews>
    <workbookView xWindow="-110" yWindow="-110" windowWidth="19420" windowHeight="10300" xr2:uid="{715B8441-7660-4550-9DDA-52010712FB23}"/>
  </bookViews>
  <sheets>
    <sheet name="Sustainability performance" sheetId="4" r:id="rId1"/>
    <sheet name="BW working" sheetId="5" state="hidden" r:id="rId2"/>
  </sheets>
  <definedNames>
    <definedName name="_xlnm.Print_Area" localSheetId="0">'Sustainability performance'!$A$1:$D$32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4" l="1"/>
  <c r="B15" i="4"/>
  <c r="B13" i="4" s="1"/>
  <c r="B10" i="4"/>
  <c r="B7" i="4"/>
  <c r="C15" i="5"/>
  <c r="C17" i="5" s="1"/>
  <c r="C18" i="5" s="1"/>
  <c r="C11" i="5"/>
  <c r="C13" i="5" s="1"/>
  <c r="C14" i="5" s="1"/>
  <c r="C6" i="5"/>
  <c r="C2" i="5"/>
  <c r="C4" i="5" s="1"/>
  <c r="C5" i="5" s="1"/>
  <c r="C8" i="5"/>
  <c r="C9" i="5" s="1"/>
  <c r="C8" i="4"/>
  <c r="D8" i="4"/>
  <c r="E8" i="4"/>
  <c r="F8" i="4"/>
  <c r="D9" i="4"/>
  <c r="E9" i="4"/>
  <c r="F9" i="4"/>
  <c r="C11" i="4"/>
  <c r="D11" i="4"/>
  <c r="E11" i="4"/>
  <c r="F11" i="4"/>
  <c r="C13" i="4"/>
  <c r="C16" i="4" s="1"/>
  <c r="D13" i="4"/>
  <c r="D16" i="4" s="1"/>
  <c r="E13" i="4"/>
  <c r="E16" i="4" s="1"/>
  <c r="F13" i="4"/>
  <c r="F16" i="4" s="1"/>
  <c r="D14" i="4"/>
  <c r="E14" i="4"/>
  <c r="F14" i="4"/>
  <c r="D15" i="4"/>
  <c r="E15" i="4"/>
  <c r="F15" i="4"/>
  <c r="C20" i="5" l="1"/>
</calcChain>
</file>

<file path=xl/sharedStrings.xml><?xml version="1.0" encoding="utf-8"?>
<sst xmlns="http://schemas.openxmlformats.org/spreadsheetml/2006/main" count="84" uniqueCount="44">
  <si>
    <t>FY 2022-23</t>
  </si>
  <si>
    <t>FY 2021-22</t>
  </si>
  <si>
    <t>FY 2020-21</t>
  </si>
  <si>
    <t>FY 2019-20</t>
  </si>
  <si>
    <t>Total weight of all food loss &amp; waste</t>
  </si>
  <si>
    <t>Total discarded (a-b)</t>
  </si>
  <si>
    <t>Footnotes</t>
  </si>
  <si>
    <t>Period covered is Financial Years from April to March
Data is for Hindustan Unilever Limited and its wholly owned subsidiaries</t>
  </si>
  <si>
    <t>in tonne(s)</t>
  </si>
  <si>
    <t>Manufacturing waste</t>
  </si>
  <si>
    <t>Business waste</t>
  </si>
  <si>
    <t>Total weight of food loss &amp; waste volumes used for alternative purposes / Reused</t>
  </si>
  <si>
    <t>Food loss &amp; waste intensity (total discarded per rupee turnover in crores)</t>
  </si>
  <si>
    <t>% of operations covered</t>
  </si>
  <si>
    <t>FY 2023-24</t>
  </si>
  <si>
    <t>Waste Em</t>
  </si>
  <si>
    <t>Waste kg</t>
  </si>
  <si>
    <t>waste,tonnes</t>
  </si>
  <si>
    <t>Product value,E/kg</t>
  </si>
  <si>
    <t>2024 Q1</t>
  </si>
  <si>
    <t>Ice cream</t>
  </si>
  <si>
    <t>Nutrition</t>
  </si>
  <si>
    <t>Total volume ( Tonnes)</t>
  </si>
  <si>
    <t>Sum of BW Obs (m€)</t>
  </si>
  <si>
    <t>Row Labels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</si>
  <si>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</si>
  <si>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</si>
  <si>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</si>
  <si>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</si>
  <si>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</si>
  <si>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</si>
  <si>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</si>
  <si>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</si>
  <si>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</si>
  <si>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</si>
  <si>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</si>
  <si>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</si>
  <si>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India - Nutrition</t>
  </si>
  <si>
    <t>BW Material Woff (m€)</t>
  </si>
  <si>
    <t>Total</t>
  </si>
  <si>
    <t>India - ICD</t>
  </si>
  <si>
    <t>2023 Apr-Dec</t>
  </si>
  <si>
    <t>2023 Apr- Dec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</si>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</sst>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_-;\-* #,##0.00_-;_-* &quot;-&quot;??_-;_-@_-"/>
    <numFmt numFmtId="166" formatCode="_-* #,##0_-;\-* #,##0_-;_-* &quot;-&quot;??_-;_-@_-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8"/>
      <name val="Unilever Shilling"/>
      <family val="2"/>
    </font>
    <font>
      <sz val="12"/>
      <color theme="8"/>
      <name val="Unilever Shilling"/>
      <family val="2"/>
    </font>
    <font>
      <b/>
      <sz val="12"/>
      <name val="Unilever Shilling"/>
      <family val="2"/>
    </font>
    <font>
      <sz val="12"/>
      <name val="Unilever Shilling"/>
      <family val="2"/>
    </font>
    <font>
      <sz val="12"/>
      <color theme="1"/>
      <name val="Unilever Shilling"/>
      <family val="2"/>
    </font>
    <font>
      <i/>
      <sz val="12"/>
      <color theme="1"/>
      <name val="Unilever Shilling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top" wrapText="1"/>
    </xf>
    <xf numFmtId="0" fontId="3" fillId="4" borderId="0" xfId="0" applyFont="1" applyFill="1"/>
    <xf numFmtId="0" fontId="4" fillId="2" borderId="0" xfId="0" applyFont="1" applyFill="1" applyAlignment="1">
      <alignment vertical="top" wrapText="1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/>
    </xf>
    <xf numFmtId="0" fontId="3" fillId="3" borderId="4" xfId="0" applyFont="1" applyFill="1" applyBorder="1" applyAlignment="1">
      <alignment horizontal="left" vertical="top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4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top"/>
    </xf>
    <xf numFmtId="0" fontId="4" fillId="4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indent="3"/>
    </xf>
    <xf numFmtId="166" fontId="5" fillId="2" borderId="1" xfId="1" applyNumberFormat="1" applyFont="1" applyFill="1" applyBorder="1" applyAlignment="1">
      <alignment vertical="center" wrapText="1"/>
    </xf>
    <xf numFmtId="166" fontId="5" fillId="0" borderId="1" xfId="1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166" fontId="4" fillId="5" borderId="1" xfId="1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165" fontId="4" fillId="5" borderId="1" xfId="1" applyFont="1" applyFill="1" applyBorder="1" applyAlignment="1">
      <alignment vertical="center" wrapText="1"/>
    </xf>
    <xf numFmtId="164" fontId="3" fillId="2" borderId="0" xfId="0" applyNumberFormat="1" applyFont="1" applyFill="1"/>
    <xf numFmtId="165" fontId="3" fillId="2" borderId="0" xfId="1" applyFont="1" applyFill="1"/>
    <xf numFmtId="0" fontId="5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9" fontId="5" fillId="2" borderId="1" xfId="2" applyFont="1" applyFill="1" applyBorder="1" applyAlignment="1">
      <alignment vertical="center" wrapText="1"/>
    </xf>
    <xf numFmtId="9" fontId="5" fillId="0" borderId="1" xfId="2" applyFont="1" applyFill="1" applyBorder="1" applyAlignment="1">
      <alignment vertical="center" wrapText="1"/>
    </xf>
    <xf numFmtId="166" fontId="3" fillId="0" borderId="0" xfId="0" applyNumberFormat="1" applyFont="1" applyAlignment="1">
      <alignment vertical="center"/>
    </xf>
    <xf numFmtId="0" fontId="8" fillId="0" borderId="0" xfId="0" applyFont="1"/>
    <xf numFmtId="167" fontId="0" fillId="0" borderId="0" xfId="0" applyNumberFormat="1"/>
    <xf numFmtId="167" fontId="0" fillId="6" borderId="0" xfId="0" applyNumberFormat="1" applyFill="1"/>
    <xf numFmtId="3" fontId="0" fillId="0" borderId="0" xfId="0" applyNumberFormat="1"/>
    <xf numFmtId="0" fontId="9" fillId="0" borderId="0" xfId="0" applyFont="1" applyAlignment="1">
      <alignment horizontal="left"/>
    </xf>
    <xf numFmtId="3" fontId="0" fillId="0" borderId="0" xfId="0" applyNumberFormat="1" applyAlignment="1">
      <alignment horizontal="left" indent="1"/>
    </xf>
    <xf numFmtId="4" fontId="9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9" fillId="8" borderId="0" xfId="0" applyFont="1" applyFill="1" applyAlignment="1">
      <alignment wrapText="1"/>
    </xf>
    <xf numFmtId="0" fontId="9" fillId="8" borderId="0" xfId="0" applyFont="1" applyFill="1"/>
    <xf numFmtId="165" fontId="0" fillId="0" borderId="0" xfId="1" applyFont="1"/>
    <xf numFmtId="165" fontId="0" fillId="0" borderId="0" xfId="0" applyNumberFormat="1"/>
    <xf numFmtId="4" fontId="0" fillId="0" borderId="0" xfId="0" applyNumberFormat="1"/>
    <xf numFmtId="0" fontId="9" fillId="0" borderId="0" xfId="0" applyFont="1"/>
    <xf numFmtId="165" fontId="9" fillId="0" borderId="0" xfId="1" applyFont="1" applyFill="1"/>
    <xf numFmtId="167" fontId="10" fillId="7" borderId="0" xfId="0" applyNumberFormat="1" applyFont="1" applyFill="1"/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9" fillId="5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99"/>
      <color rgb="FFF6007B"/>
      <color rgb="FFEBF1DE"/>
      <color rgb="FFF1EBDE"/>
      <color rgb="FF10D6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199571</xdr:rowOff>
    </xdr:from>
    <xdr:to>
      <xdr:col>1</xdr:col>
      <xdr:colOff>0</xdr:colOff>
      <xdr:row>4</xdr:row>
      <xdr:rowOff>22696</xdr:rowOff>
    </xdr:to>
    <xdr:sp macro="" textlink="">
      <xdr:nvSpPr>
        <xdr:cNvPr id="2" name="Round Same Side Corner Rectangle 3">
          <a:extLst>
            <a:ext uri="{FF2B5EF4-FFF2-40B4-BE49-F238E27FC236}">
              <a16:creationId xmlns:a16="http://schemas.microsoft.com/office/drawing/2014/main" id="{5C61C7C3-9371-4894-8DE4-0728B0F74078}"/>
            </a:ext>
          </a:extLst>
        </xdr:cNvPr>
        <xdr:cNvSpPr/>
      </xdr:nvSpPr>
      <xdr:spPr>
        <a:xfrm>
          <a:off x="0" y="532946"/>
          <a:ext cx="6343650" cy="899450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339933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Food Loss &amp; Waste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twoCellAnchor editAs="oneCell">
    <xdr:from>
      <xdr:col>3</xdr:col>
      <xdr:colOff>1081331</xdr:colOff>
      <xdr:row>2</xdr:row>
      <xdr:rowOff>265206</xdr:rowOff>
    </xdr:from>
    <xdr:to>
      <xdr:col>5</xdr:col>
      <xdr:colOff>1893</xdr:colOff>
      <xdr:row>3</xdr:row>
      <xdr:rowOff>490540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25B716-AA3D-4BBE-A19E-0EDFE1C79A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9958631" y="598581"/>
          <a:ext cx="1438972" cy="722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9F52-7088-45D4-923E-A4E6BA4BD32B}">
  <sheetPr>
    <pageSetUpPr fitToPage="1"/>
  </sheetPr>
  <dimension ref="A1:ALG30"/>
  <sheetViews>
    <sheetView showGridLines="0" tabSelected="1" zoomScale="64" zoomScaleNormal="64" workbookViewId="0">
      <selection activeCell="D12" sqref="D12"/>
    </sheetView>
  </sheetViews>
  <sheetFormatPr defaultColWidth="9.1796875" defaultRowHeight="19.5" x14ac:dyDescent="0.55000000000000004"/>
  <cols>
    <col min="1" max="1" width="95.1796875" style="6" customWidth="1"/>
    <col min="2" max="2" width="19.453125" style="1" customWidth="1"/>
    <col min="3" max="4" width="18.54296875" style="1" customWidth="1"/>
    <col min="5" max="5" width="19.26953125" style="1" bestFit="1" customWidth="1"/>
    <col min="6" max="6" width="14.81640625" style="1" customWidth="1"/>
    <col min="7" max="16384" width="9.1796875" style="1"/>
  </cols>
  <sheetData>
    <row r="1" spans="1:995" x14ac:dyDescent="0.55000000000000004">
      <c r="A1" s="5"/>
    </row>
    <row r="2" spans="1:995" ht="10.5" customHeight="1" x14ac:dyDescent="0.55000000000000004">
      <c r="A2" s="18"/>
      <c r="B2" s="19"/>
      <c r="C2" s="19"/>
      <c r="D2" s="19"/>
    </row>
    <row r="3" spans="1:995" ht="40.15" customHeight="1" x14ac:dyDescent="0.55000000000000004">
      <c r="A3" s="11"/>
      <c r="B3" s="21"/>
      <c r="C3" s="21"/>
      <c r="D3" s="21"/>
    </row>
    <row r="4" spans="1:995" ht="45" customHeight="1" x14ac:dyDescent="0.55000000000000004">
      <c r="A4" s="11"/>
      <c r="B4" s="21"/>
      <c r="C4" s="21"/>
      <c r="D4" s="21"/>
    </row>
    <row r="5" spans="1:995" ht="31.15" customHeight="1" x14ac:dyDescent="0.55000000000000004">
      <c r="A5" s="12"/>
      <c r="B5" s="13"/>
      <c r="C5" s="13"/>
      <c r="D5" s="13"/>
      <c r="E5" s="13"/>
      <c r="F5" s="13"/>
    </row>
    <row r="6" spans="1:995" s="4" customFormat="1" ht="31.5" customHeight="1" x14ac:dyDescent="0.55000000000000004">
      <c r="A6" s="22" t="s">
        <v>8</v>
      </c>
      <c r="B6" s="20" t="s">
        <v>14</v>
      </c>
      <c r="C6" s="20" t="s">
        <v>0</v>
      </c>
      <c r="D6" s="20" t="s">
        <v>1</v>
      </c>
      <c r="E6" s="20" t="s">
        <v>2</v>
      </c>
      <c r="F6" s="20" t="s">
        <v>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</row>
    <row r="7" spans="1:995" s="2" customFormat="1" ht="27.75" customHeight="1" x14ac:dyDescent="0.35">
      <c r="A7" s="26" t="s">
        <v>4</v>
      </c>
      <c r="B7" s="27">
        <f>SUM(B8:B9)</f>
        <v>33971.4</v>
      </c>
      <c r="C7" s="27">
        <v>25114</v>
      </c>
      <c r="D7" s="27">
        <v>12833</v>
      </c>
      <c r="E7" s="27">
        <v>6951</v>
      </c>
      <c r="F7" s="27">
        <v>4504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</row>
    <row r="8" spans="1:995" s="2" customFormat="1" ht="27.75" customHeight="1" x14ac:dyDescent="0.35">
      <c r="A8" s="23" t="s">
        <v>9</v>
      </c>
      <c r="B8" s="24">
        <v>31227</v>
      </c>
      <c r="C8" s="24">
        <f>6328.1+14737.1</f>
        <v>21065.200000000001</v>
      </c>
      <c r="D8" s="25">
        <f>5615.9+4338.6</f>
        <v>9954.5</v>
      </c>
      <c r="E8" s="24">
        <f>4018.6+80.2</f>
        <v>4098.8</v>
      </c>
      <c r="F8" s="24">
        <f>2521.2+17.9</f>
        <v>2539.1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995" s="2" customFormat="1" ht="27.75" customHeight="1" x14ac:dyDescent="0.35">
      <c r="A9" s="23" t="s">
        <v>10</v>
      </c>
      <c r="B9" s="24">
        <v>2744.4</v>
      </c>
      <c r="C9" s="24">
        <v>4048.3</v>
      </c>
      <c r="D9" s="25">
        <f>2878.5</f>
        <v>2878.5</v>
      </c>
      <c r="E9" s="24">
        <f>2852.6</f>
        <v>2852.6</v>
      </c>
      <c r="F9" s="24">
        <f>1965.2</f>
        <v>1965.2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</row>
    <row r="10" spans="1:995" s="2" customFormat="1" ht="27.75" customHeight="1" x14ac:dyDescent="0.35">
      <c r="A10" s="26" t="s">
        <v>11</v>
      </c>
      <c r="B10" s="27">
        <f>SUM(B11:B12)</f>
        <v>29517</v>
      </c>
      <c r="C10" s="27">
        <v>14737</v>
      </c>
      <c r="D10" s="27">
        <v>4338.6000000000004</v>
      </c>
      <c r="E10" s="27">
        <v>80.2</v>
      </c>
      <c r="F10" s="27">
        <v>17.899999999999999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</row>
    <row r="11" spans="1:995" s="2" customFormat="1" ht="27.75" customHeight="1" x14ac:dyDescent="0.35">
      <c r="A11" s="23" t="s">
        <v>9</v>
      </c>
      <c r="B11" s="24">
        <v>29517</v>
      </c>
      <c r="C11" s="24">
        <f>C10</f>
        <v>14737</v>
      </c>
      <c r="D11" s="24">
        <f>D10</f>
        <v>4338.6000000000004</v>
      </c>
      <c r="E11" s="24">
        <f t="shared" ref="E11:F11" si="0">E10</f>
        <v>80.2</v>
      </c>
      <c r="F11" s="24">
        <f t="shared" si="0"/>
        <v>17.899999999999999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</row>
    <row r="12" spans="1:995" s="2" customFormat="1" ht="27.75" customHeight="1" x14ac:dyDescent="0.35">
      <c r="A12" s="23" t="s">
        <v>10</v>
      </c>
      <c r="B12" s="24" t="s">
        <v>43</v>
      </c>
      <c r="C12" s="24">
        <v>0</v>
      </c>
      <c r="D12" s="24">
        <v>0</v>
      </c>
      <c r="E12" s="24">
        <v>0</v>
      </c>
      <c r="F12" s="24">
        <v>0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</row>
    <row r="13" spans="1:995" s="2" customFormat="1" ht="27.75" customHeight="1" x14ac:dyDescent="0.35">
      <c r="A13" s="26" t="s">
        <v>5</v>
      </c>
      <c r="B13" s="27">
        <f>SUM(B14:B15)</f>
        <v>4454.3999999999996</v>
      </c>
      <c r="C13" s="27">
        <f>C7-C10</f>
        <v>10377</v>
      </c>
      <c r="D13" s="27">
        <f>D7-D10</f>
        <v>8494.4</v>
      </c>
      <c r="E13" s="27">
        <f>E7-E10</f>
        <v>6870.8</v>
      </c>
      <c r="F13" s="27">
        <f>F7-F10</f>
        <v>4486.1000000000004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</row>
    <row r="14" spans="1:995" s="2" customFormat="1" ht="27.75" customHeight="1" x14ac:dyDescent="0.35">
      <c r="A14" s="23" t="s">
        <v>9</v>
      </c>
      <c r="B14" s="24">
        <v>1710</v>
      </c>
      <c r="C14" s="24">
        <v>6328.1</v>
      </c>
      <c r="D14" s="25">
        <f>5615.9</f>
        <v>5615.9</v>
      </c>
      <c r="E14" s="24">
        <f>4018.6</f>
        <v>4018.6</v>
      </c>
      <c r="F14" s="24">
        <f>2521.2</f>
        <v>2521.1999999999998</v>
      </c>
      <c r="G14" s="37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</row>
    <row r="15" spans="1:995" s="2" customFormat="1" ht="27.75" customHeight="1" x14ac:dyDescent="0.35">
      <c r="A15" s="23" t="s">
        <v>10</v>
      </c>
      <c r="B15" s="24">
        <f>B9</f>
        <v>2744.4</v>
      </c>
      <c r="C15" s="24">
        <v>4049</v>
      </c>
      <c r="D15" s="25">
        <f>2878.5</f>
        <v>2878.5</v>
      </c>
      <c r="E15" s="24">
        <f>2852.6</f>
        <v>2852.6</v>
      </c>
      <c r="F15" s="24">
        <f>1965.2</f>
        <v>1965.2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</row>
    <row r="16" spans="1:995" s="2" customFormat="1" ht="27.75" customHeight="1" x14ac:dyDescent="0.35">
      <c r="A16" s="28" t="s">
        <v>12</v>
      </c>
      <c r="B16" s="29">
        <f>B13/61896</f>
        <v>7.1965878247382695E-2</v>
      </c>
      <c r="C16" s="29">
        <f>C13/60580</f>
        <v>0.17129415648728955</v>
      </c>
      <c r="D16" s="29">
        <f>D13/52446</f>
        <v>0.16196468748808299</v>
      </c>
      <c r="E16" s="29">
        <f>E13/47028</f>
        <v>0.14610019562813642</v>
      </c>
      <c r="F16" s="29">
        <f>F13/39783</f>
        <v>0.11276424603473846</v>
      </c>
    </row>
    <row r="17" spans="1:995" s="2" customFormat="1" ht="27.75" customHeight="1" x14ac:dyDescent="0.35">
      <c r="A17" s="23" t="s">
        <v>13</v>
      </c>
      <c r="B17" s="35">
        <v>1</v>
      </c>
      <c r="C17" s="35">
        <v>1</v>
      </c>
      <c r="D17" s="36">
        <v>0.75</v>
      </c>
      <c r="E17" s="36">
        <v>0.75</v>
      </c>
      <c r="F17" s="36">
        <v>0.75</v>
      </c>
    </row>
    <row r="18" spans="1:995" x14ac:dyDescent="0.55000000000000004">
      <c r="A18" s="9"/>
      <c r="B18" s="30"/>
      <c r="D18" s="30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995" x14ac:dyDescent="0.55000000000000004">
      <c r="A19" s="9" t="s">
        <v>6</v>
      </c>
      <c r="B19" s="31"/>
      <c r="C19" s="31"/>
      <c r="D19" s="31"/>
      <c r="E19" s="31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</row>
    <row r="20" spans="1:995" s="2" customFormat="1" ht="41.5" customHeight="1" x14ac:dyDescent="0.35">
      <c r="A20" s="58" t="s">
        <v>7</v>
      </c>
      <c r="B20" s="59"/>
      <c r="C20" s="59"/>
      <c r="D20" s="5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1:995" s="7" customFormat="1" ht="24" customHeight="1" x14ac:dyDescent="0.35">
      <c r="A21" s="33"/>
      <c r="B21" s="32"/>
      <c r="C21" s="32"/>
      <c r="D21" s="32"/>
      <c r="E21" s="32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</row>
    <row r="22" spans="1:995" s="14" customFormat="1" ht="28.15" customHeight="1" x14ac:dyDescent="0.35">
      <c r="A22" s="34"/>
      <c r="B22" s="32"/>
      <c r="C22" s="32"/>
      <c r="D22" s="32"/>
      <c r="E22" s="32"/>
    </row>
    <row r="23" spans="1:995" s="15" customFormat="1" ht="101.25" customHeight="1" x14ac:dyDescent="0.35">
      <c r="A23" s="32"/>
      <c r="B23" s="32"/>
      <c r="C23" s="32"/>
      <c r="D23" s="32"/>
      <c r="E23" s="32"/>
    </row>
    <row r="24" spans="1:995" s="15" customFormat="1" ht="31.15" customHeight="1" x14ac:dyDescent="0.35">
      <c r="A24" s="32"/>
      <c r="B24" s="32"/>
      <c r="C24" s="32"/>
      <c r="D24" s="32"/>
      <c r="E24" s="32"/>
    </row>
    <row r="25" spans="1:995" s="15" customFormat="1" ht="31.15" customHeight="1" x14ac:dyDescent="0.35">
      <c r="A25" s="55"/>
      <c r="B25" s="55"/>
      <c r="C25" s="55"/>
      <c r="D25" s="55"/>
    </row>
    <row r="26" spans="1:995" s="56" customFormat="1" ht="24" customHeight="1" x14ac:dyDescent="0.35"/>
    <row r="27" spans="1:995" s="57" customFormat="1" ht="23.5" customHeight="1" x14ac:dyDescent="0.35"/>
    <row r="28" spans="1:995" s="57" customFormat="1" ht="27" customHeight="1" x14ac:dyDescent="0.35"/>
    <row r="29" spans="1:995" x14ac:dyDescent="0.55000000000000004">
      <c r="A29" s="10"/>
    </row>
    <row r="30" spans="1:995" x14ac:dyDescent="0.55000000000000004">
      <c r="A30" s="3"/>
    </row>
  </sheetData>
  <dataConsolidate/>
  <mergeCells count="5">
    <mergeCell ref="A25:D25"/>
    <mergeCell ref="A26:XFD26"/>
    <mergeCell ref="A27:XFD27"/>
    <mergeCell ref="A28:XFD28"/>
    <mergeCell ref="A20:D20"/>
  </mergeCells>
  <pageMargins left="0.70866141732283472" right="0.70866141732283472" top="0.74803149606299213" bottom="0.74803149606299213" header="0.31496062992125984" footer="0.31496062992125984"/>
  <pageSetup paperSize="8" fitToHeight="0" orientation="landscape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0C967-1C5D-4D98-B775-7B16FC8A6A61}">
  <dimension ref="A1:O21"/>
  <sheetViews>
    <sheetView workbookViewId="0"/>
  </sheetViews>
  <sheetFormatPr defaultRowHeight="14.5" x14ac:dyDescent="0.35"/>
  <cols>
    <col min="1" max="1" width="12.453125" bestFit="1" customWidth="1"/>
    <col min="2" max="2" width="16.453125" bestFit="1" customWidth="1"/>
    <col min="3" max="3" width="18.453125" bestFit="1" customWidth="1"/>
    <col min="10" max="10" width="19.1796875" bestFit="1" customWidth="1"/>
    <col min="11" max="11" width="14.1796875" bestFit="1" customWidth="1"/>
    <col min="14" max="14" width="20.453125" bestFit="1" customWidth="1"/>
    <col min="15" max="15" width="9.453125" bestFit="1" customWidth="1"/>
  </cols>
  <sheetData>
    <row r="1" spans="1:15" ht="21" customHeight="1" x14ac:dyDescent="0.35">
      <c r="B1" s="60" t="s">
        <v>20</v>
      </c>
      <c r="C1" s="60"/>
      <c r="J1" s="41" t="s">
        <v>23</v>
      </c>
      <c r="K1" s="41"/>
      <c r="M1" s="46"/>
      <c r="N1" s="47" t="s">
        <v>38</v>
      </c>
      <c r="O1" s="48" t="s">
        <v>40</v>
      </c>
    </row>
    <row r="2" spans="1:15" x14ac:dyDescent="0.35">
      <c r="A2" t="s">
        <v>41</v>
      </c>
      <c r="B2" t="s">
        <v>15</v>
      </c>
      <c r="C2" s="50">
        <f>SUM(O11:O19)</f>
        <v>0.79090835267681991</v>
      </c>
      <c r="J2" s="41" t="s">
        <v>24</v>
      </c>
      <c r="K2" s="41" t="s">
        <v>37</v>
      </c>
      <c r="M2">
        <v>2024</v>
      </c>
      <c r="N2" t="s">
        <v>25</v>
      </c>
      <c r="O2" s="49">
        <v>7.4023249233499996E-2</v>
      </c>
    </row>
    <row r="3" spans="1:15" x14ac:dyDescent="0.35">
      <c r="B3" t="s">
        <v>18</v>
      </c>
      <c r="C3" s="38">
        <v>2.73</v>
      </c>
      <c r="J3" s="42">
        <v>2023</v>
      </c>
      <c r="K3" s="44">
        <v>6.3997821750896291</v>
      </c>
      <c r="M3">
        <v>2024</v>
      </c>
      <c r="N3" t="s">
        <v>26</v>
      </c>
      <c r="O3" s="49">
        <v>6.7802565062329997E-2</v>
      </c>
    </row>
    <row r="4" spans="1:15" x14ac:dyDescent="0.35">
      <c r="B4" t="s">
        <v>16</v>
      </c>
      <c r="C4" s="39">
        <f>(C2*10^6)/C3</f>
        <v>289710.01929553843</v>
      </c>
      <c r="J4" s="43" t="s">
        <v>25</v>
      </c>
      <c r="K4" s="45">
        <v>0.62853583192613993</v>
      </c>
      <c r="M4">
        <v>2024</v>
      </c>
      <c r="N4" t="s">
        <v>27</v>
      </c>
      <c r="O4" s="49">
        <v>-5.6301063145599997E-3</v>
      </c>
    </row>
    <row r="5" spans="1:15" x14ac:dyDescent="0.35">
      <c r="B5" t="s">
        <v>17</v>
      </c>
      <c r="C5" s="40">
        <f>C4/10^3</f>
        <v>289.71001929553842</v>
      </c>
      <c r="J5" s="43" t="s">
        <v>26</v>
      </c>
      <c r="K5" s="45">
        <v>0.73605660981461007</v>
      </c>
      <c r="M5">
        <v>2024</v>
      </c>
      <c r="N5" t="s">
        <v>28</v>
      </c>
      <c r="O5" s="49">
        <v>6.5793618863210002E-2</v>
      </c>
    </row>
    <row r="6" spans="1:15" x14ac:dyDescent="0.35">
      <c r="A6" t="s">
        <v>19</v>
      </c>
      <c r="B6" t="s">
        <v>15</v>
      </c>
      <c r="C6" s="50">
        <f>SUM(O2:O4)</f>
        <v>0.13619570798126998</v>
      </c>
      <c r="J6" s="43" t="s">
        <v>27</v>
      </c>
      <c r="K6" s="45">
        <v>0.52503975992439988</v>
      </c>
      <c r="M6">
        <v>2024</v>
      </c>
      <c r="N6" t="s">
        <v>29</v>
      </c>
      <c r="O6" s="49">
        <v>0.10697576692502</v>
      </c>
    </row>
    <row r="7" spans="1:15" x14ac:dyDescent="0.35">
      <c r="B7" t="s">
        <v>18</v>
      </c>
      <c r="C7" s="38">
        <v>2.58</v>
      </c>
      <c r="J7" s="43" t="s">
        <v>28</v>
      </c>
      <c r="K7" s="45">
        <v>0.60059281609803006</v>
      </c>
      <c r="M7" s="52">
        <v>2024</v>
      </c>
      <c r="N7" s="52" t="s">
        <v>39</v>
      </c>
      <c r="O7" s="53">
        <v>0.30896509376949999</v>
      </c>
    </row>
    <row r="8" spans="1:15" x14ac:dyDescent="0.35">
      <c r="B8" t="s">
        <v>16</v>
      </c>
      <c r="C8" s="39">
        <f>(C6*10^6)/C7</f>
        <v>52789.034101267433</v>
      </c>
      <c r="J8" s="43" t="s">
        <v>29</v>
      </c>
      <c r="K8" s="45">
        <v>0.67565460154723989</v>
      </c>
      <c r="M8">
        <v>2023</v>
      </c>
      <c r="N8" t="s">
        <v>25</v>
      </c>
      <c r="O8" s="49">
        <v>0.12004691946863001</v>
      </c>
    </row>
    <row r="9" spans="1:15" x14ac:dyDescent="0.35">
      <c r="B9" t="s">
        <v>17</v>
      </c>
      <c r="C9" s="40">
        <f>C8/10^3</f>
        <v>52.789034101267433</v>
      </c>
      <c r="J9" s="43" t="s">
        <v>30</v>
      </c>
      <c r="K9" s="45">
        <v>0.63263973377506999</v>
      </c>
      <c r="M9">
        <v>2023</v>
      </c>
      <c r="N9" t="s">
        <v>26</v>
      </c>
      <c r="O9" s="49">
        <v>-3.6285865684740001E-2</v>
      </c>
    </row>
    <row r="10" spans="1:15" x14ac:dyDescent="0.35">
      <c r="B10" s="60" t="s">
        <v>21</v>
      </c>
      <c r="C10" s="60"/>
      <c r="J10" s="43" t="s">
        <v>31</v>
      </c>
      <c r="K10" s="45">
        <v>0.65343656950271001</v>
      </c>
      <c r="M10">
        <v>2023</v>
      </c>
      <c r="N10" t="s">
        <v>27</v>
      </c>
      <c r="O10" s="49">
        <v>4.2216587334530001E-2</v>
      </c>
    </row>
    <row r="11" spans="1:15" x14ac:dyDescent="0.35">
      <c r="A11" t="s">
        <v>42</v>
      </c>
      <c r="B11" t="s">
        <v>15</v>
      </c>
      <c r="C11" s="51">
        <f>SUM(K7:K15)</f>
        <v>4.5101499734244799</v>
      </c>
      <c r="J11" s="43" t="s">
        <v>32</v>
      </c>
      <c r="K11" s="45">
        <v>0.57663229369325997</v>
      </c>
      <c r="M11">
        <v>2023</v>
      </c>
      <c r="N11" t="s">
        <v>28</v>
      </c>
      <c r="O11" s="49">
        <v>6.8100922411199992E-3</v>
      </c>
    </row>
    <row r="12" spans="1:15" x14ac:dyDescent="0.35">
      <c r="B12" t="s">
        <v>18</v>
      </c>
      <c r="C12" s="38">
        <v>1.86</v>
      </c>
      <c r="J12" s="43" t="s">
        <v>33</v>
      </c>
      <c r="K12" s="45">
        <v>-9.8108431021719983E-2</v>
      </c>
      <c r="M12">
        <v>2023</v>
      </c>
      <c r="N12" t="s">
        <v>29</v>
      </c>
      <c r="O12" s="49">
        <v>0.12123543896533999</v>
      </c>
    </row>
    <row r="13" spans="1:15" x14ac:dyDescent="0.35">
      <c r="B13" t="s">
        <v>16</v>
      </c>
      <c r="C13" s="39">
        <f>(C11*10^6)/C12</f>
        <v>2424811.8136690753</v>
      </c>
      <c r="J13" s="43" t="s">
        <v>34</v>
      </c>
      <c r="K13" s="45">
        <v>0.29197058827790001</v>
      </c>
      <c r="M13">
        <v>2023</v>
      </c>
      <c r="N13" t="s">
        <v>30</v>
      </c>
      <c r="O13" s="49">
        <v>2.4259569880700001E-2</v>
      </c>
    </row>
    <row r="14" spans="1:15" x14ac:dyDescent="0.35">
      <c r="B14" t="s">
        <v>17</v>
      </c>
      <c r="C14" s="40">
        <f>C13/10^3</f>
        <v>2424.811813669075</v>
      </c>
      <c r="J14" s="43" t="s">
        <v>35</v>
      </c>
      <c r="K14" s="45">
        <v>0.86317248618971998</v>
      </c>
      <c r="M14">
        <v>2023</v>
      </c>
      <c r="N14" t="s">
        <v>31</v>
      </c>
      <c r="O14" s="49">
        <v>4.8765659019699998E-3</v>
      </c>
    </row>
    <row r="15" spans="1:15" x14ac:dyDescent="0.35">
      <c r="A15" t="s">
        <v>19</v>
      </c>
      <c r="B15" t="s">
        <v>15</v>
      </c>
      <c r="C15" s="51">
        <f>SUM(K17:K19)</f>
        <v>-4.3057037359700095E-2</v>
      </c>
      <c r="J15" s="43" t="s">
        <v>36</v>
      </c>
      <c r="K15" s="45">
        <v>0.3141593153622701</v>
      </c>
      <c r="M15">
        <v>2023</v>
      </c>
      <c r="N15" t="s">
        <v>32</v>
      </c>
      <c r="O15" s="49">
        <v>0.10229109590643999</v>
      </c>
    </row>
    <row r="16" spans="1:15" x14ac:dyDescent="0.35">
      <c r="B16" t="s">
        <v>18</v>
      </c>
      <c r="C16" s="38">
        <v>1.88</v>
      </c>
      <c r="J16" s="42">
        <v>2024</v>
      </c>
      <c r="K16" s="44">
        <v>1.3275962349144599</v>
      </c>
      <c r="M16">
        <v>2023</v>
      </c>
      <c r="N16" t="s">
        <v>33</v>
      </c>
      <c r="O16" s="49">
        <v>0.30285560623682001</v>
      </c>
    </row>
    <row r="17" spans="2:15" x14ac:dyDescent="0.35">
      <c r="B17" t="s">
        <v>16</v>
      </c>
      <c r="C17" s="39">
        <f>(C15*10^6)/C16</f>
        <v>-22902.679446648988</v>
      </c>
      <c r="J17" s="43" t="s">
        <v>25</v>
      </c>
      <c r="K17" s="45">
        <v>3.3256961450020023E-2</v>
      </c>
      <c r="M17">
        <v>2023</v>
      </c>
      <c r="N17" t="s">
        <v>34</v>
      </c>
      <c r="O17" s="49">
        <v>-0.14385329339878</v>
      </c>
    </row>
    <row r="18" spans="2:15" x14ac:dyDescent="0.35">
      <c r="B18" t="s">
        <v>17</v>
      </c>
      <c r="C18" s="40">
        <f>C17/10^3</f>
        <v>-22.902679446648989</v>
      </c>
      <c r="J18" s="43" t="s">
        <v>26</v>
      </c>
      <c r="K18" s="45">
        <v>-0.24497880493401003</v>
      </c>
      <c r="M18">
        <v>2023</v>
      </c>
      <c r="N18" t="s">
        <v>35</v>
      </c>
      <c r="O18" s="49">
        <v>0.35909829066251003</v>
      </c>
    </row>
    <row r="19" spans="2:15" x14ac:dyDescent="0.35">
      <c r="J19" s="43" t="s">
        <v>27</v>
      </c>
      <c r="K19" s="45">
        <v>0.16866480612428991</v>
      </c>
      <c r="M19">
        <v>2023</v>
      </c>
      <c r="N19" t="s">
        <v>36</v>
      </c>
      <c r="O19" s="49">
        <v>1.3334986280699998E-2</v>
      </c>
    </row>
    <row r="20" spans="2:15" ht="15.5" x14ac:dyDescent="0.35">
      <c r="B20" t="s">
        <v>22</v>
      </c>
      <c r="C20" s="54">
        <f>SUM(C18,C14,C9,C5)</f>
        <v>2744.4081876192322</v>
      </c>
      <c r="J20" s="43" t="s">
        <v>28</v>
      </c>
      <c r="K20" s="45">
        <v>0.45838636142655997</v>
      </c>
      <c r="M20" s="52">
        <v>2023</v>
      </c>
      <c r="N20" s="52" t="s">
        <v>39</v>
      </c>
      <c r="O20" s="53">
        <v>0.91688599379524005</v>
      </c>
    </row>
    <row r="21" spans="2:15" x14ac:dyDescent="0.35">
      <c r="J21" s="43" t="s">
        <v>29</v>
      </c>
      <c r="K21" s="45">
        <v>0.91226691084760003</v>
      </c>
    </row>
  </sheetData>
  <mergeCells count="2">
    <mergeCell ref="B1:C1"/>
    <mergeCell ref="B10:C10"/>
  </mergeCells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1DC05434D446AB945BF0E83F3B0B" ma:contentTypeVersion="12" ma:contentTypeDescription="Create a new document." ma:contentTypeScope="" ma:versionID="c059c5afc0711a5422270271ac0c7778">
  <xsd:schema xmlns:xsd="http://www.w3.org/2001/XMLSchema" xmlns:xs="http://www.w3.org/2001/XMLSchema" xmlns:p="http://schemas.microsoft.com/office/2006/metadata/properties" xmlns:ns2="429924fb-e72e-4a44-a493-6cd8264fd909" xmlns:ns3="b2792a47-e17f-47f0-b534-495f4a6d1d3f" targetNamespace="http://schemas.microsoft.com/office/2006/metadata/properties" ma:root="true" ma:fieldsID="288c0a4bd1fd92ca4e4e80f38dec7061" ns2:_="" ns3:_="">
    <xsd:import namespace="429924fb-e72e-4a44-a493-6cd8264fd909"/>
    <xsd:import namespace="b2792a47-e17f-47f0-b534-495f4a6d1d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924fb-e72e-4a44-a493-6cd8264fd9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792a47-e17f-47f0-b534-495f4a6d1d3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792a47-e17f-47f0-b534-495f4a6d1d3f">
      <UserInfo>
        <DisplayName>Bridgman, Gemma</DisplayName>
        <AccountId>21</AccountId>
        <AccountType/>
      </UserInfo>
      <UserInfo>
        <DisplayName>McCaig, Jonny</DisplayName>
        <AccountId>10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DDE5070-C195-4648-9897-15094D3635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9924fb-e72e-4a44-a493-6cd8264fd909"/>
    <ds:schemaRef ds:uri="b2792a47-e17f-47f0-b534-495f4a6d1d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8EB665-396E-440A-A4BD-6C0D9B98F8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FF3959-7D2D-4128-A7B1-FB6518DF606B}">
  <ds:schemaRefs>
    <ds:schemaRef ds:uri="http://purl.org/dc/terms/"/>
    <ds:schemaRef ds:uri="429924fb-e72e-4a44-a493-6cd8264fd909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2792a47-e17f-47f0-b534-495f4a6d1d3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Sustainability performance</vt:lpstr>
      <vt:lpstr>BW working</vt:lpstr>
      <vt:lpstr>'Sustainability performance'!Print_Area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Swan, Rachel</dc:creator>
  <cp:keywords/>
  <dc:description/>
  <cp:lastModifiedBy>Gautam, Vandana</cp:lastModifiedBy>
  <cp:revision/>
  <dcterms:created xsi:type="dcterms:W3CDTF">2018-11-27T12:59:07Z</dcterms:created>
  <dcterms:modified xsi:type="dcterms:W3CDTF">2024-06-27T05:56:44Z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0x010100CC331DC05434D446AB945BF0E83F3B0B</vt:lpwstr>
  </property>
  <property fmtid="{D5CDD505-2E9C-101B-9397-08002B2CF9AE}" pid="3" name="AuthorIds_UIVersion_6656">
    <vt:lpwstr>16</vt:lpwstr>
  </property>
  <property fmtid="{D5CDD505-2E9C-101B-9397-08002B2CF9AE}" pid="4" name="MSIP_Label_89db4e91-bad5-4fd0-9ca4-c06485916e3a_Enabled">
    <vt:lpwstr>true</vt:lpwstr>
  </property>
  <property fmtid="{D5CDD505-2E9C-101B-9397-08002B2CF9AE}" pid="5" name="MSIP_Label_89db4e91-bad5-4fd0-9ca4-c06485916e3a_SetDate">
    <vt:lpwstr>2022-02-17T10:10:47Z</vt:lpwstr>
  </property>
  <property fmtid="{D5CDD505-2E9C-101B-9397-08002B2CF9AE}" pid="6" name="MSIP_Label_89db4e91-bad5-4fd0-9ca4-c06485916e3a_Method">
    <vt:lpwstr>Privileged</vt:lpwstr>
  </property>
  <property fmtid="{D5CDD505-2E9C-101B-9397-08002B2CF9AE}" pid="7" name="MSIP_Label_89db4e91-bad5-4fd0-9ca4-c06485916e3a_Name">
    <vt:lpwstr>Internal</vt:lpwstr>
  </property>
  <property fmtid="{D5CDD505-2E9C-101B-9397-08002B2CF9AE}" pid="8" name="MSIP_Label_89db4e91-bad5-4fd0-9ca4-c06485916e3a_SiteId">
    <vt:lpwstr>f66fae02-5d36-495b-bfe0-78a6ff9f8e6e</vt:lpwstr>
  </property>
  <property fmtid="{D5CDD505-2E9C-101B-9397-08002B2CF9AE}" pid="9" name="MSIP_Label_89db4e91-bad5-4fd0-9ca4-c06485916e3a_ActionId">
    <vt:lpwstr>6993937a-4333-4fd7-862d-3829c0c72078</vt:lpwstr>
  </property>
  <property fmtid="{D5CDD505-2E9C-101B-9397-08002B2CF9AE}" pid="10" name="MSIP_Label_89db4e91-bad5-4fd0-9ca4-c06485916e3a_ContentBits">
    <vt:lpwstr>2</vt:lpwstr>
  </property>
  <property fmtid="{D5CDD505-2E9C-101B-9397-08002B2CF9AE}" pid="11" name="CustomUiType">
    <vt:lpwstr>2</vt:lpwstr>
  </property>
</Properties>
</file>